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8\Tercer trimestre 2018\"/>
    </mc:Choice>
  </mc:AlternateContent>
  <bookViews>
    <workbookView xWindow="0" yWindow="0" windowWidth="23040" windowHeight="807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5" i="1" l="1"/>
  <c r="H95" i="1"/>
  <c r="G95" i="1"/>
  <c r="F95" i="1"/>
  <c r="E95" i="1"/>
  <c r="D95" i="1"/>
  <c r="H92" i="1"/>
  <c r="F92" i="1"/>
  <c r="I92" i="1" s="1"/>
  <c r="H91" i="1"/>
  <c r="F91" i="1"/>
  <c r="I91" i="1" s="1"/>
  <c r="I90" i="1"/>
  <c r="H90" i="1"/>
  <c r="F90" i="1"/>
  <c r="H89" i="1"/>
  <c r="F89" i="1"/>
  <c r="I89" i="1" s="1"/>
  <c r="H88" i="1"/>
  <c r="F88" i="1"/>
  <c r="I88" i="1" s="1"/>
  <c r="H87" i="1"/>
  <c r="F87" i="1"/>
  <c r="I87" i="1" s="1"/>
  <c r="I86" i="1"/>
  <c r="H86" i="1"/>
  <c r="F86" i="1"/>
  <c r="H85" i="1"/>
  <c r="G85" i="1"/>
  <c r="E85" i="1"/>
  <c r="D85" i="1"/>
  <c r="F85" i="1" s="1"/>
  <c r="I85" i="1" s="1"/>
  <c r="H84" i="1"/>
  <c r="G84" i="1" s="1"/>
  <c r="H83" i="1"/>
  <c r="G83" i="1"/>
  <c r="E83" i="1"/>
  <c r="F83" i="1" s="1"/>
  <c r="I83" i="1" s="1"/>
  <c r="I82" i="1"/>
  <c r="H82" i="1"/>
  <c r="F82" i="1"/>
  <c r="F81" i="1"/>
  <c r="I81" i="1" s="1"/>
  <c r="H80" i="1"/>
  <c r="G80" i="1"/>
  <c r="E80" i="1"/>
  <c r="F80" i="1" s="1"/>
  <c r="I80" i="1" s="1"/>
  <c r="H79" i="1"/>
  <c r="F79" i="1"/>
  <c r="I79" i="1" s="1"/>
  <c r="H78" i="1"/>
  <c r="G78" i="1" s="1"/>
  <c r="E78" i="1"/>
  <c r="F78" i="1" s="1"/>
  <c r="I77" i="1"/>
  <c r="H77" i="1"/>
  <c r="F77" i="1"/>
  <c r="H76" i="1"/>
  <c r="G76" i="1" s="1"/>
  <c r="E76" i="1"/>
  <c r="F76" i="1" s="1"/>
  <c r="H75" i="1"/>
  <c r="G75" i="1" s="1"/>
  <c r="F75" i="1"/>
  <c r="I75" i="1" s="1"/>
  <c r="E75" i="1"/>
  <c r="D74" i="1"/>
  <c r="H73" i="1"/>
  <c r="G73" i="1" s="1"/>
  <c r="F73" i="1"/>
  <c r="I72" i="1"/>
  <c r="H72" i="1"/>
  <c r="F72" i="1"/>
  <c r="H71" i="1"/>
  <c r="H70" i="1" s="1"/>
  <c r="F71" i="1"/>
  <c r="I71" i="1" s="1"/>
  <c r="F70" i="1"/>
  <c r="E70" i="1"/>
  <c r="D70" i="1"/>
  <c r="I69" i="1"/>
  <c r="H69" i="1"/>
  <c r="F69" i="1"/>
  <c r="H68" i="1"/>
  <c r="F68" i="1"/>
  <c r="I68" i="1" s="1"/>
  <c r="H67" i="1"/>
  <c r="F67" i="1"/>
  <c r="I67" i="1" s="1"/>
  <c r="H66" i="1"/>
  <c r="F66" i="1"/>
  <c r="I66" i="1" s="1"/>
  <c r="I65" i="1"/>
  <c r="H65" i="1"/>
  <c r="F65" i="1"/>
  <c r="H64" i="1"/>
  <c r="H62" i="1" s="1"/>
  <c r="F64" i="1"/>
  <c r="I64" i="1" s="1"/>
  <c r="H63" i="1"/>
  <c r="F63" i="1"/>
  <c r="I63" i="1" s="1"/>
  <c r="G62" i="1"/>
  <c r="F62" i="1"/>
  <c r="I62" i="1" s="1"/>
  <c r="E62" i="1"/>
  <c r="D62" i="1"/>
  <c r="H61" i="1"/>
  <c r="H58" i="1" s="1"/>
  <c r="F61" i="1"/>
  <c r="I61" i="1" s="1"/>
  <c r="H60" i="1"/>
  <c r="F60" i="1"/>
  <c r="I60" i="1" s="1"/>
  <c r="H59" i="1"/>
  <c r="F59" i="1"/>
  <c r="I59" i="1" s="1"/>
  <c r="G58" i="1"/>
  <c r="E58" i="1"/>
  <c r="D58" i="1"/>
  <c r="F58" i="1" s="1"/>
  <c r="I58" i="1" s="1"/>
  <c r="H57" i="1"/>
  <c r="F57" i="1"/>
  <c r="I57" i="1" s="1"/>
  <c r="H56" i="1"/>
  <c r="F56" i="1"/>
  <c r="I56" i="1" s="1"/>
  <c r="I55" i="1"/>
  <c r="H55" i="1"/>
  <c r="F55" i="1"/>
  <c r="H54" i="1"/>
  <c r="F54" i="1"/>
  <c r="I54" i="1" s="1"/>
  <c r="H53" i="1"/>
  <c r="F53" i="1"/>
  <c r="I53" i="1" s="1"/>
  <c r="H52" i="1"/>
  <c r="F52" i="1"/>
  <c r="I52" i="1" s="1"/>
  <c r="I51" i="1"/>
  <c r="H51" i="1"/>
  <c r="F51" i="1"/>
  <c r="I50" i="1"/>
  <c r="H50" i="1"/>
  <c r="H48" i="1" s="1"/>
  <c r="F50" i="1"/>
  <c r="H49" i="1"/>
  <c r="F49" i="1"/>
  <c r="I49" i="1" s="1"/>
  <c r="G48" i="1"/>
  <c r="F48" i="1"/>
  <c r="I48" i="1" s="1"/>
  <c r="E48" i="1"/>
  <c r="D48" i="1"/>
  <c r="I47" i="1"/>
  <c r="H47" i="1"/>
  <c r="F47" i="1"/>
  <c r="H46" i="1"/>
  <c r="F46" i="1"/>
  <c r="I46" i="1" s="1"/>
  <c r="H45" i="1"/>
  <c r="F45" i="1"/>
  <c r="I45" i="1" s="1"/>
  <c r="I44" i="1"/>
  <c r="H44" i="1"/>
  <c r="F44" i="1"/>
  <c r="I43" i="1"/>
  <c r="H43" i="1"/>
  <c r="F43" i="1"/>
  <c r="H42" i="1"/>
  <c r="G42" i="1"/>
  <c r="G38" i="1" s="1"/>
  <c r="E42" i="1"/>
  <c r="F42" i="1" s="1"/>
  <c r="I42" i="1" s="1"/>
  <c r="I41" i="1"/>
  <c r="H41" i="1"/>
  <c r="F41" i="1"/>
  <c r="H40" i="1"/>
  <c r="F40" i="1"/>
  <c r="I40" i="1" s="1"/>
  <c r="H39" i="1"/>
  <c r="H38" i="1" s="1"/>
  <c r="F39" i="1"/>
  <c r="I39" i="1" s="1"/>
  <c r="E38" i="1"/>
  <c r="F38" i="1" s="1"/>
  <c r="D38" i="1"/>
  <c r="H37" i="1"/>
  <c r="G37" i="1"/>
  <c r="E37" i="1" s="1"/>
  <c r="F37" i="1" s="1"/>
  <c r="I37" i="1" s="1"/>
  <c r="H36" i="1"/>
  <c r="E36" i="1" s="1"/>
  <c r="F36" i="1" s="1"/>
  <c r="H35" i="1"/>
  <c r="G35" i="1" s="1"/>
  <c r="E35" i="1" s="1"/>
  <c r="F35" i="1" s="1"/>
  <c r="I35" i="1" s="1"/>
  <c r="H34" i="1"/>
  <c r="G34" i="1" s="1"/>
  <c r="F34" i="1"/>
  <c r="I34" i="1" s="1"/>
  <c r="H33" i="1"/>
  <c r="G33" i="1" s="1"/>
  <c r="E33" i="1" s="1"/>
  <c r="F33" i="1" s="1"/>
  <c r="I33" i="1" s="1"/>
  <c r="H32" i="1"/>
  <c r="G32" i="1"/>
  <c r="E32" i="1" s="1"/>
  <c r="F32" i="1" s="1"/>
  <c r="I32" i="1" s="1"/>
  <c r="H31" i="1"/>
  <c r="G31" i="1" s="1"/>
  <c r="E31" i="1" s="1"/>
  <c r="F31" i="1" s="1"/>
  <c r="I31" i="1" s="1"/>
  <c r="H30" i="1"/>
  <c r="G30" i="1" s="1"/>
  <c r="E30" i="1" s="1"/>
  <c r="H29" i="1"/>
  <c r="G29" i="1" s="1"/>
  <c r="F29" i="1"/>
  <c r="I29" i="1" s="1"/>
  <c r="E29" i="1"/>
  <c r="D28" i="1"/>
  <c r="H27" i="1"/>
  <c r="G27" i="1"/>
  <c r="E27" i="1"/>
  <c r="F27" i="1" s="1"/>
  <c r="I27" i="1" s="1"/>
  <c r="H26" i="1"/>
  <c r="F26" i="1"/>
  <c r="I26" i="1" s="1"/>
  <c r="H25" i="1"/>
  <c r="G25" i="1"/>
  <c r="E25" i="1"/>
  <c r="F25" i="1" s="1"/>
  <c r="I25" i="1" s="1"/>
  <c r="H24" i="1"/>
  <c r="G24" i="1" s="1"/>
  <c r="F24" i="1"/>
  <c r="I24" i="1" s="1"/>
  <c r="I23" i="1"/>
  <c r="H23" i="1"/>
  <c r="F23" i="1"/>
  <c r="I22" i="1"/>
  <c r="H22" i="1"/>
  <c r="F22" i="1"/>
  <c r="H21" i="1"/>
  <c r="F21" i="1"/>
  <c r="I21" i="1" s="1"/>
  <c r="H20" i="1"/>
  <c r="G20" i="1"/>
  <c r="E20" i="1" s="1"/>
  <c r="H19" i="1"/>
  <c r="G19" i="1" s="1"/>
  <c r="G18" i="1" s="1"/>
  <c r="F19" i="1"/>
  <c r="I19" i="1" s="1"/>
  <c r="E19" i="1"/>
  <c r="D18" i="1"/>
  <c r="H17" i="1"/>
  <c r="G17" i="1"/>
  <c r="F17" i="1"/>
  <c r="I17" i="1" s="1"/>
  <c r="H16" i="1"/>
  <c r="F16" i="1"/>
  <c r="I16" i="1" s="1"/>
  <c r="H15" i="1"/>
  <c r="G15" i="1"/>
  <c r="F15" i="1"/>
  <c r="I15" i="1" s="1"/>
  <c r="H14" i="1"/>
  <c r="G14" i="1"/>
  <c r="F14" i="1"/>
  <c r="I14" i="1" s="1"/>
  <c r="H13" i="1"/>
  <c r="G13" i="1" s="1"/>
  <c r="F13" i="1"/>
  <c r="H12" i="1"/>
  <c r="G12" i="1" s="1"/>
  <c r="F12" i="1"/>
  <c r="I12" i="1" s="1"/>
  <c r="H11" i="1"/>
  <c r="H10" i="1" s="1"/>
  <c r="F11" i="1"/>
  <c r="F10" i="1"/>
  <c r="E10" i="1"/>
  <c r="D10" i="1"/>
  <c r="D93" i="1" s="1"/>
  <c r="I13" i="1" l="1"/>
  <c r="G28" i="1"/>
  <c r="G70" i="1"/>
  <c r="I73" i="1"/>
  <c r="G74" i="1"/>
  <c r="E18" i="1"/>
  <c r="F20" i="1"/>
  <c r="I20" i="1" s="1"/>
  <c r="E28" i="1"/>
  <c r="F28" i="1" s="1"/>
  <c r="F30" i="1"/>
  <c r="I30" i="1" s="1"/>
  <c r="I38" i="1"/>
  <c r="I70" i="1"/>
  <c r="I76" i="1"/>
  <c r="I78" i="1"/>
  <c r="H18" i="1"/>
  <c r="H93" i="1" s="1"/>
  <c r="G36" i="1"/>
  <c r="I36" i="1" s="1"/>
  <c r="E84" i="1"/>
  <c r="F84" i="1" s="1"/>
  <c r="I84" i="1" s="1"/>
  <c r="G11" i="1"/>
  <c r="G10" i="1" s="1"/>
  <c r="H28" i="1"/>
  <c r="H74" i="1"/>
  <c r="G93" i="1" l="1"/>
  <c r="I10" i="1"/>
  <c r="I28" i="1"/>
  <c r="E74" i="1"/>
  <c r="F74" i="1" s="1"/>
  <c r="I74" i="1" s="1"/>
  <c r="E93" i="1"/>
  <c r="F18" i="1"/>
  <c r="I11" i="1"/>
  <c r="I18" i="1" l="1"/>
  <c r="I93" i="1" s="1"/>
  <c r="F93" i="1"/>
</calcChain>
</file>

<file path=xl/sharedStrings.xml><?xml version="1.0" encoding="utf-8"?>
<sst xmlns="http://schemas.openxmlformats.org/spreadsheetml/2006/main" count="99" uniqueCount="90">
  <si>
    <t>Cuenta Pública 2018</t>
  </si>
  <si>
    <t>Instituto de Innovación y Competitividad</t>
  </si>
  <si>
    <t>Estado Analítico del Ejercicio del Presupuesto de Egresos</t>
  </si>
  <si>
    <t>Clasificación por Objeto del Gasto (Capítulo y Concepto)</t>
  </si>
  <si>
    <t>Del 1 de enero al 30 de septiembre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</si>
  <si>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</si>
  <si>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</si>
  <si>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</si>
  <si>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</si>
  <si>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</si>
  <si>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</si>
  <si>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</si>
  <si>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</si>
  <si>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</si>
  <si>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</si>
  <si>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</si>
  <si>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</si>
  <si>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</si>
  <si>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</si>
  <si>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</si>
  <si>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</si>
  <si>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</si>
  <si>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</si>
  <si>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</si>
  <si>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</si>
  <si>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</si>
  <si>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</si>
  <si>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</si>
  <si>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</si>
  <si>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</si>
  <si>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</si>
  <si>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</si>
  <si>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</si>
  <si>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</si>
  <si>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</si>
  <si>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</si>
  <si>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</si>
  <si>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</si>
  <si>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</si>
  <si>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</si>
  <si>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</si>
  <si>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</si>
  <si>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</si>
  <si>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</si>
  <si>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</si>
  <si>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</si>
  <si>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</si>
  <si>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</si>
  <si>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</si>
  <si>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</si>
  <si>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</si>
  <si>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</si>
  <si>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</si>
  <si>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</si>
  <si>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</si>
  <si>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</si>
  <si>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</si>
  <si>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</si>
  <si>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</si>
  <si>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</si>
  <si>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</si>
  <si>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</si>
  <si>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</si>
  <si>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</si>
  <si>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</si>
  <si>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</si>
  <si>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</si>
  <si>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</si>
  <si>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</si>
  <si>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</si>
  <si>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</si>
  <si>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</si>
  <si>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</si>
  <si>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</si>
  <si>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</si>
  <si>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</si>
  <si>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</si>
  <si>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</si>
  <si>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</si>
  <si>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Otros Gastos y Perdidas Extraordinarias</t>
  </si>
  <si>
    <t>Otros Gastos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</si>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</sst>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2" borderId="0" xfId="0" applyFont="1" applyFill="1"/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3" fontId="0" fillId="2" borderId="0" xfId="0" applyNumberFormat="1" applyFill="1"/>
    <xf numFmtId="3" fontId="0" fillId="0" borderId="0" xfId="0" applyNumberFormat="1"/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1" fillId="2" borderId="0" xfId="0" applyFont="1" applyFill="1"/>
    <xf numFmtId="0" fontId="5" fillId="2" borderId="11" xfId="0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justify" vertical="center" wrapText="1"/>
    </xf>
    <xf numFmtId="3" fontId="5" fillId="2" borderId="9" xfId="0" applyNumberFormat="1" applyFont="1" applyFill="1" applyBorder="1" applyAlignment="1">
      <alignment vertical="center" wrapText="1"/>
    </xf>
    <xf numFmtId="0" fontId="1" fillId="0" borderId="0" xfId="0" applyFont="1"/>
    <xf numFmtId="0" fontId="3" fillId="0" borderId="0" xfId="0" applyFont="1"/>
    <xf numFmtId="0" fontId="7" fillId="0" borderId="0" xfId="0" applyFont="1" applyAlignment="1">
      <alignment horizontal="center"/>
    </xf>
    <xf numFmtId="4" fontId="3" fillId="0" borderId="0" xfId="0" applyNumberFormat="1" applyFont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IIC/08%20Cuenta%20P&#250;blica/2018/03%20Tercer%20Trimestre/Estados%20Vinculados%20al%2030%20de%20Septiembre%20d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BC"/>
      <sheetName val="BC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2">
          <cell r="D22">
            <v>6674171.7800000003</v>
          </cell>
          <cell r="E22">
            <v>36859728.219999999</v>
          </cell>
          <cell r="F22">
            <v>43533900</v>
          </cell>
          <cell r="G22">
            <v>22348289.829999998</v>
          </cell>
          <cell r="H22">
            <v>22348289.829999998</v>
          </cell>
          <cell r="I22">
            <v>21185610.170000002</v>
          </cell>
        </row>
      </sheetData>
      <sheetData sheetId="10"/>
      <sheetData sheetId="11">
        <row r="93">
          <cell r="D93">
            <v>6674171.7800000003</v>
          </cell>
          <cell r="E93">
            <v>36859728.219999999</v>
          </cell>
          <cell r="F93">
            <v>43533900.000000007</v>
          </cell>
          <cell r="G93">
            <v>22348289.830000002</v>
          </cell>
          <cell r="H93">
            <v>22348289.830000002</v>
          </cell>
          <cell r="I93">
            <v>21185610.169999994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24">
          <cell r="G724">
            <v>2176645.7400000002</v>
          </cell>
        </row>
        <row r="731">
          <cell r="G731">
            <v>30395.06</v>
          </cell>
        </row>
        <row r="739">
          <cell r="G739">
            <v>854782.76</v>
          </cell>
        </row>
        <row r="764">
          <cell r="G764">
            <v>468258.97</v>
          </cell>
        </row>
        <row r="775">
          <cell r="G775">
            <v>101978.52</v>
          </cell>
        </row>
        <row r="793">
          <cell r="G793">
            <v>0</v>
          </cell>
        </row>
        <row r="795">
          <cell r="G795">
            <v>189.04</v>
          </cell>
        </row>
        <row r="808">
          <cell r="G808">
            <v>251052.18</v>
          </cell>
        </row>
        <row r="825">
          <cell r="G825">
            <v>169406.53</v>
          </cell>
        </row>
        <row r="831">
          <cell r="G831">
            <v>0</v>
          </cell>
        </row>
        <row r="832">
          <cell r="G832">
            <v>0</v>
          </cell>
        </row>
        <row r="833">
          <cell r="G833">
            <v>0</v>
          </cell>
        </row>
        <row r="834">
          <cell r="G834">
            <v>108823.62</v>
          </cell>
        </row>
        <row r="839">
          <cell r="G839">
            <v>67918</v>
          </cell>
        </row>
        <row r="846">
          <cell r="G846">
            <v>0</v>
          </cell>
        </row>
        <row r="849">
          <cell r="G849">
            <v>5925.87</v>
          </cell>
        </row>
        <row r="867">
          <cell r="G867">
            <v>47742.44</v>
          </cell>
        </row>
        <row r="885">
          <cell r="G885">
            <v>763608.05</v>
          </cell>
        </row>
        <row r="912">
          <cell r="G912">
            <v>4831268.79</v>
          </cell>
        </row>
        <row r="940">
          <cell r="G940">
            <v>60715.21</v>
          </cell>
        </row>
        <row r="955">
          <cell r="G955">
            <v>161292.65</v>
          </cell>
        </row>
        <row r="971">
          <cell r="G971">
            <v>13920</v>
          </cell>
        </row>
        <row r="995">
          <cell r="G995">
            <v>1106071.05</v>
          </cell>
        </row>
        <row r="1014">
          <cell r="G1014">
            <v>3008018.87</v>
          </cell>
        </row>
        <row r="1029">
          <cell r="G1029">
            <v>43423.21</v>
          </cell>
        </row>
        <row r="1049">
          <cell r="G1049">
            <v>0</v>
          </cell>
        </row>
        <row r="1050">
          <cell r="G1050">
            <v>0</v>
          </cell>
        </row>
        <row r="1053">
          <cell r="G1053">
            <v>0</v>
          </cell>
        </row>
        <row r="1067">
          <cell r="G1067">
            <v>188396.56</v>
          </cell>
        </row>
        <row r="1084">
          <cell r="G1084">
            <v>0</v>
          </cell>
        </row>
        <row r="1091">
          <cell r="G1091">
            <v>0</v>
          </cell>
        </row>
        <row r="1092">
          <cell r="G1092">
            <v>0</v>
          </cell>
        </row>
        <row r="1093">
          <cell r="G1093">
            <v>0</v>
          </cell>
        </row>
        <row r="1098">
          <cell r="G1098">
            <v>0</v>
          </cell>
        </row>
        <row r="1100">
          <cell r="G1100">
            <v>0</v>
          </cell>
        </row>
        <row r="1101">
          <cell r="G1101">
            <v>0</v>
          </cell>
        </row>
        <row r="1102">
          <cell r="G1102">
            <v>7018346.6900000004</v>
          </cell>
        </row>
        <row r="1112">
          <cell r="G1112">
            <v>162356.88</v>
          </cell>
        </row>
        <row r="1119">
          <cell r="G1119">
            <v>228840.84</v>
          </cell>
        </row>
        <row r="1124">
          <cell r="G1124">
            <v>0</v>
          </cell>
        </row>
        <row r="1125">
          <cell r="G1125">
            <v>420549.57</v>
          </cell>
        </row>
        <row r="1129">
          <cell r="G1129">
            <v>0</v>
          </cell>
        </row>
        <row r="1130">
          <cell r="G1130">
            <v>23433.14</v>
          </cell>
        </row>
        <row r="1140">
          <cell r="G1140">
            <v>1012.45</v>
          </cell>
        </row>
        <row r="1152">
          <cell r="G1152">
            <v>33917.14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abSelected="1" workbookViewId="0">
      <selection sqref="A1:XFD1048576"/>
    </sheetView>
  </sheetViews>
  <sheetFormatPr baseColWidth="10" defaultRowHeight="14.4" x14ac:dyDescent="0.3"/>
  <cols>
    <col min="1" max="1" width="2.44140625" style="1" customWidth="1"/>
    <col min="2" max="2" width="4.5546875" style="31" customWidth="1"/>
    <col min="3" max="3" width="57.33203125" style="31" customWidth="1"/>
    <col min="4" max="4" width="12.6640625" style="31" customWidth="1"/>
    <col min="5" max="5" width="14.88671875" style="31" customWidth="1"/>
    <col min="6" max="9" width="12.6640625" style="31" customWidth="1"/>
    <col min="10" max="10" width="3.6640625" style="1" customWidth="1"/>
  </cols>
  <sheetData>
    <row r="1" spans="2:10" x14ac:dyDescent="0.3">
      <c r="B1" s="2" t="s">
        <v>0</v>
      </c>
      <c r="C1" s="3"/>
      <c r="D1" s="3"/>
      <c r="E1" s="3"/>
      <c r="F1" s="3"/>
      <c r="G1" s="3"/>
      <c r="H1" s="3"/>
      <c r="I1" s="4"/>
    </row>
    <row r="2" spans="2:10" x14ac:dyDescent="0.3">
      <c r="B2" s="5" t="s">
        <v>1</v>
      </c>
      <c r="C2" s="6"/>
      <c r="D2" s="6"/>
      <c r="E2" s="6"/>
      <c r="F2" s="6"/>
      <c r="G2" s="6"/>
      <c r="H2" s="6"/>
      <c r="I2" s="7"/>
    </row>
    <row r="3" spans="2:10" x14ac:dyDescent="0.3">
      <c r="B3" s="5" t="s">
        <v>2</v>
      </c>
      <c r="C3" s="6"/>
      <c r="D3" s="6"/>
      <c r="E3" s="6"/>
      <c r="F3" s="6"/>
      <c r="G3" s="6"/>
      <c r="H3" s="6"/>
      <c r="I3" s="7"/>
    </row>
    <row r="4" spans="2:10" x14ac:dyDescent="0.3">
      <c r="B4" s="5" t="s">
        <v>3</v>
      </c>
      <c r="C4" s="6"/>
      <c r="D4" s="6"/>
      <c r="E4" s="6"/>
      <c r="F4" s="6"/>
      <c r="G4" s="6"/>
      <c r="H4" s="6"/>
      <c r="I4" s="7"/>
    </row>
    <row r="5" spans="2:10" x14ac:dyDescent="0.3">
      <c r="B5" s="8" t="s">
        <v>4</v>
      </c>
      <c r="C5" s="9"/>
      <c r="D5" s="9"/>
      <c r="E5" s="9"/>
      <c r="F5" s="9"/>
      <c r="G5" s="9"/>
      <c r="H5" s="9"/>
      <c r="I5" s="10"/>
    </row>
    <row r="6" spans="2:10" s="1" customFormat="1" ht="6.75" customHeight="1" x14ac:dyDescent="0.3">
      <c r="B6" s="11"/>
      <c r="C6" s="11"/>
      <c r="D6" s="11"/>
      <c r="E6" s="11"/>
      <c r="F6" s="11"/>
      <c r="G6" s="11"/>
      <c r="H6" s="11"/>
      <c r="I6" s="11"/>
    </row>
    <row r="7" spans="2:10" x14ac:dyDescent="0.3">
      <c r="B7" s="12" t="s">
        <v>5</v>
      </c>
      <c r="C7" s="12"/>
      <c r="D7" s="13" t="s">
        <v>6</v>
      </c>
      <c r="E7" s="13"/>
      <c r="F7" s="13"/>
      <c r="G7" s="13"/>
      <c r="H7" s="13"/>
      <c r="I7" s="13" t="s">
        <v>7</v>
      </c>
    </row>
    <row r="8" spans="2:10" ht="20.399999999999999" x14ac:dyDescent="0.3">
      <c r="B8" s="12"/>
      <c r="C8" s="12"/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3"/>
    </row>
    <row r="9" spans="2:10" ht="11.25" customHeight="1" x14ac:dyDescent="0.3">
      <c r="B9" s="12"/>
      <c r="C9" s="12"/>
      <c r="D9" s="14">
        <v>1</v>
      </c>
      <c r="E9" s="14">
        <v>2</v>
      </c>
      <c r="F9" s="14" t="s">
        <v>13</v>
      </c>
      <c r="G9" s="14">
        <v>4</v>
      </c>
      <c r="H9" s="14">
        <v>5</v>
      </c>
      <c r="I9" s="14" t="s">
        <v>14</v>
      </c>
    </row>
    <row r="10" spans="2:10" x14ac:dyDescent="0.3">
      <c r="B10" s="15" t="s">
        <v>15</v>
      </c>
      <c r="C10" s="16"/>
      <c r="D10" s="17">
        <f>SUM(D11:D17)</f>
        <v>5638775.7800000003</v>
      </c>
      <c r="E10" s="17">
        <f>SUM(E11:E17)</f>
        <v>57862.33</v>
      </c>
      <c r="F10" s="17">
        <f>+D10+E10</f>
        <v>5696638.1100000003</v>
      </c>
      <c r="G10" s="17">
        <f>SUM(G11:G17)</f>
        <v>3632250.0900000003</v>
      </c>
      <c r="H10" s="17">
        <f>SUM(H11:H17)</f>
        <v>3632250.0900000003</v>
      </c>
      <c r="I10" s="17">
        <f>+F10-G10</f>
        <v>2064388.02</v>
      </c>
    </row>
    <row r="11" spans="2:10" x14ac:dyDescent="0.3">
      <c r="B11" s="18"/>
      <c r="C11" s="19" t="s">
        <v>16</v>
      </c>
      <c r="D11" s="20">
        <v>2573931.4500000002</v>
      </c>
      <c r="E11" s="20">
        <v>57862.33</v>
      </c>
      <c r="F11" s="20">
        <f t="shared" ref="F11:F85" si="0">+D11+E11</f>
        <v>2631793.7800000003</v>
      </c>
      <c r="G11" s="20">
        <f>+H11</f>
        <v>2176645.7400000002</v>
      </c>
      <c r="H11" s="20">
        <f>+[1]BC!G724</f>
        <v>2176645.7400000002</v>
      </c>
      <c r="I11" s="20">
        <f t="shared" ref="I11:I85" si="1">+F11-G11</f>
        <v>455148.04000000004</v>
      </c>
    </row>
    <row r="12" spans="2:10" x14ac:dyDescent="0.3">
      <c r="B12" s="18"/>
      <c r="C12" s="19" t="s">
        <v>17</v>
      </c>
      <c r="D12" s="20">
        <v>0</v>
      </c>
      <c r="E12" s="20">
        <v>0</v>
      </c>
      <c r="F12" s="20">
        <f t="shared" si="0"/>
        <v>0</v>
      </c>
      <c r="G12" s="20">
        <f>+H12</f>
        <v>30395.06</v>
      </c>
      <c r="H12" s="20">
        <f>+[1]BC!G731</f>
        <v>30395.06</v>
      </c>
      <c r="I12" s="20">
        <f t="shared" si="1"/>
        <v>-30395.06</v>
      </c>
      <c r="J12" s="21"/>
    </row>
    <row r="13" spans="2:10" x14ac:dyDescent="0.3">
      <c r="B13" s="18"/>
      <c r="C13" s="19" t="s">
        <v>18</v>
      </c>
      <c r="D13" s="20">
        <v>1711337.37</v>
      </c>
      <c r="E13" s="20">
        <v>0</v>
      </c>
      <c r="F13" s="20">
        <f t="shared" si="0"/>
        <v>1711337.37</v>
      </c>
      <c r="G13" s="20">
        <f>+H13</f>
        <v>854782.76</v>
      </c>
      <c r="H13" s="20">
        <f>+[1]BC!G739</f>
        <v>854782.76</v>
      </c>
      <c r="I13" s="20">
        <f t="shared" si="1"/>
        <v>856554.6100000001</v>
      </c>
      <c r="J13" s="21"/>
    </row>
    <row r="14" spans="2:10" x14ac:dyDescent="0.3">
      <c r="B14" s="18"/>
      <c r="C14" s="19" t="s">
        <v>19</v>
      </c>
      <c r="D14" s="20">
        <v>1003833.3</v>
      </c>
      <c r="E14" s="20">
        <v>0</v>
      </c>
      <c r="F14" s="20">
        <f t="shared" si="0"/>
        <v>1003833.3</v>
      </c>
      <c r="G14" s="20">
        <f>+H14</f>
        <v>468258.97</v>
      </c>
      <c r="H14" s="20">
        <f>+[1]BC!G764</f>
        <v>468258.97</v>
      </c>
      <c r="I14" s="20">
        <f t="shared" si="1"/>
        <v>535574.33000000007</v>
      </c>
      <c r="J14" s="21"/>
    </row>
    <row r="15" spans="2:10" x14ac:dyDescent="0.3">
      <c r="B15" s="18"/>
      <c r="C15" s="19" t="s">
        <v>20</v>
      </c>
      <c r="D15" s="20">
        <v>127236</v>
      </c>
      <c r="E15" s="20">
        <v>0</v>
      </c>
      <c r="F15" s="20">
        <f t="shared" si="0"/>
        <v>127236</v>
      </c>
      <c r="G15" s="20">
        <f>+H15</f>
        <v>101978.52</v>
      </c>
      <c r="H15" s="20">
        <f>+[1]BC!G775</f>
        <v>101978.52</v>
      </c>
      <c r="I15" s="20">
        <f t="shared" si="1"/>
        <v>25257.479999999996</v>
      </c>
      <c r="J15" s="21"/>
    </row>
    <row r="16" spans="2:10" x14ac:dyDescent="0.3">
      <c r="B16" s="18"/>
      <c r="C16" s="19" t="s">
        <v>21</v>
      </c>
      <c r="D16" s="20">
        <v>200337.66</v>
      </c>
      <c r="E16" s="20">
        <v>0</v>
      </c>
      <c r="F16" s="20">
        <f t="shared" si="0"/>
        <v>200337.66</v>
      </c>
      <c r="G16" s="20">
        <v>0</v>
      </c>
      <c r="H16" s="20">
        <f>+[1]BC!G793</f>
        <v>0</v>
      </c>
      <c r="I16" s="20">
        <f t="shared" si="1"/>
        <v>200337.66</v>
      </c>
      <c r="J16" s="21"/>
    </row>
    <row r="17" spans="2:11" x14ac:dyDescent="0.3">
      <c r="B17" s="18"/>
      <c r="C17" s="19" t="s">
        <v>22</v>
      </c>
      <c r="D17" s="20">
        <v>22100</v>
      </c>
      <c r="E17" s="20">
        <v>0</v>
      </c>
      <c r="F17" s="20">
        <f t="shared" si="0"/>
        <v>22100</v>
      </c>
      <c r="G17" s="20">
        <f>+H17</f>
        <v>189.04</v>
      </c>
      <c r="H17" s="20">
        <f>+[1]BC!G795</f>
        <v>189.04</v>
      </c>
      <c r="I17" s="20">
        <f t="shared" si="1"/>
        <v>21910.959999999999</v>
      </c>
      <c r="J17" s="21"/>
    </row>
    <row r="18" spans="2:11" x14ac:dyDescent="0.3">
      <c r="B18" s="15" t="s">
        <v>23</v>
      </c>
      <c r="C18" s="16"/>
      <c r="D18" s="17">
        <f>SUM(D19:D27)</f>
        <v>276637.37</v>
      </c>
      <c r="E18" s="17">
        <f>SUM(E19:E27)</f>
        <v>682422.86</v>
      </c>
      <c r="F18" s="17">
        <f t="shared" si="0"/>
        <v>959060.23</v>
      </c>
      <c r="G18" s="17">
        <f t="shared" ref="G18:H18" si="2">SUM(G19:G27)</f>
        <v>603126.19999999995</v>
      </c>
      <c r="H18" s="17">
        <f t="shared" si="2"/>
        <v>603126.19999999995</v>
      </c>
      <c r="I18" s="17">
        <f t="shared" si="1"/>
        <v>355934.03</v>
      </c>
      <c r="J18" s="21"/>
    </row>
    <row r="19" spans="2:11" x14ac:dyDescent="0.3">
      <c r="B19" s="18"/>
      <c r="C19" s="19" t="s">
        <v>24</v>
      </c>
      <c r="D19" s="20">
        <v>108265.37</v>
      </c>
      <c r="E19" s="20">
        <f>50000+18164-2803.42+77426+124623.22</f>
        <v>267409.80000000005</v>
      </c>
      <c r="F19" s="20">
        <f t="shared" si="0"/>
        <v>375675.17000000004</v>
      </c>
      <c r="G19" s="20">
        <f>+H19</f>
        <v>251052.18</v>
      </c>
      <c r="H19" s="20">
        <f>+[1]BC!G808</f>
        <v>251052.18</v>
      </c>
      <c r="I19" s="20">
        <f t="shared" si="1"/>
        <v>124622.99000000005</v>
      </c>
      <c r="J19" s="21"/>
    </row>
    <row r="20" spans="2:11" x14ac:dyDescent="0.3">
      <c r="B20" s="18"/>
      <c r="C20" s="19" t="s">
        <v>25</v>
      </c>
      <c r="D20" s="20">
        <v>37497.699999999997</v>
      </c>
      <c r="E20" s="20">
        <f>+G20-6283.35+50000+121758.65</f>
        <v>334881.82999999996</v>
      </c>
      <c r="F20" s="20">
        <f t="shared" si="0"/>
        <v>372379.52999999997</v>
      </c>
      <c r="G20" s="20">
        <f>+H20</f>
        <v>169406.53</v>
      </c>
      <c r="H20" s="20">
        <f>+[1]BC!G825</f>
        <v>169406.53</v>
      </c>
      <c r="I20" s="20">
        <f t="shared" si="1"/>
        <v>202972.99999999997</v>
      </c>
      <c r="J20" s="21"/>
    </row>
    <row r="21" spans="2:11" x14ac:dyDescent="0.3">
      <c r="B21" s="18"/>
      <c r="C21" s="19" t="s">
        <v>26</v>
      </c>
      <c r="D21" s="20">
        <v>0</v>
      </c>
      <c r="E21" s="20">
        <v>0</v>
      </c>
      <c r="F21" s="20">
        <f t="shared" si="0"/>
        <v>0</v>
      </c>
      <c r="G21" s="20">
        <v>0</v>
      </c>
      <c r="H21" s="20">
        <f>+[1]BC!G831</f>
        <v>0</v>
      </c>
      <c r="I21" s="20">
        <f t="shared" si="1"/>
        <v>0</v>
      </c>
      <c r="J21" s="21"/>
    </row>
    <row r="22" spans="2:11" x14ac:dyDescent="0.3">
      <c r="B22" s="18"/>
      <c r="C22" s="19" t="s">
        <v>27</v>
      </c>
      <c r="D22" s="20">
        <v>0</v>
      </c>
      <c r="E22" s="20">
        <v>0</v>
      </c>
      <c r="F22" s="20">
        <f t="shared" si="0"/>
        <v>0</v>
      </c>
      <c r="G22" s="20">
        <v>0</v>
      </c>
      <c r="H22" s="20">
        <f>+[1]BC!G832</f>
        <v>0</v>
      </c>
      <c r="I22" s="20">
        <f t="shared" si="1"/>
        <v>0</v>
      </c>
      <c r="J22" s="21"/>
    </row>
    <row r="23" spans="2:11" x14ac:dyDescent="0.3">
      <c r="B23" s="18"/>
      <c r="C23" s="19" t="s">
        <v>28</v>
      </c>
      <c r="D23" s="20">
        <v>0</v>
      </c>
      <c r="E23" s="20">
        <v>0</v>
      </c>
      <c r="F23" s="20">
        <f t="shared" si="0"/>
        <v>0</v>
      </c>
      <c r="G23" s="20">
        <v>0</v>
      </c>
      <c r="H23" s="20">
        <f>+[1]BC!G833</f>
        <v>0</v>
      </c>
      <c r="I23" s="20">
        <f t="shared" si="1"/>
        <v>0</v>
      </c>
      <c r="J23" s="21"/>
    </row>
    <row r="24" spans="2:11" x14ac:dyDescent="0.3">
      <c r="B24" s="18"/>
      <c r="C24" s="19" t="s">
        <v>29</v>
      </c>
      <c r="D24" s="20">
        <v>113595.96</v>
      </c>
      <c r="E24" s="20">
        <v>21598.02</v>
      </c>
      <c r="F24" s="20">
        <f t="shared" si="0"/>
        <v>135193.98000000001</v>
      </c>
      <c r="G24" s="20">
        <f>+H24</f>
        <v>108823.62</v>
      </c>
      <c r="H24" s="20">
        <f>+[1]BC!G834</f>
        <v>108823.62</v>
      </c>
      <c r="I24" s="20">
        <f t="shared" si="1"/>
        <v>26370.360000000015</v>
      </c>
      <c r="J24" s="21"/>
    </row>
    <row r="25" spans="2:11" x14ac:dyDescent="0.3">
      <c r="B25" s="18"/>
      <c r="C25" s="19" t="s">
        <v>30</v>
      </c>
      <c r="D25" s="20">
        <v>13602.1</v>
      </c>
      <c r="E25" s="20">
        <f>47704+6612</f>
        <v>54316</v>
      </c>
      <c r="F25" s="20">
        <f t="shared" si="0"/>
        <v>67918.100000000006</v>
      </c>
      <c r="G25" s="20">
        <f>+H25</f>
        <v>67918</v>
      </c>
      <c r="H25" s="20">
        <f>+[1]BC!G839</f>
        <v>67918</v>
      </c>
      <c r="I25" s="20">
        <f t="shared" si="1"/>
        <v>0.10000000000582077</v>
      </c>
      <c r="J25" s="21"/>
    </row>
    <row r="26" spans="2:11" x14ac:dyDescent="0.3">
      <c r="B26" s="18"/>
      <c r="C26" s="19" t="s">
        <v>31</v>
      </c>
      <c r="D26" s="20">
        <v>0</v>
      </c>
      <c r="E26" s="20">
        <v>0</v>
      </c>
      <c r="F26" s="20">
        <f t="shared" si="0"/>
        <v>0</v>
      </c>
      <c r="G26" s="20">
        <v>0</v>
      </c>
      <c r="H26" s="20">
        <f>+[1]BC!G846</f>
        <v>0</v>
      </c>
      <c r="I26" s="20">
        <f t="shared" si="1"/>
        <v>0</v>
      </c>
      <c r="J26" s="21"/>
    </row>
    <row r="27" spans="2:11" x14ac:dyDescent="0.3">
      <c r="B27" s="18"/>
      <c r="C27" s="19" t="s">
        <v>32</v>
      </c>
      <c r="D27" s="20">
        <v>3676.24</v>
      </c>
      <c r="E27" s="20">
        <f>+G27-1838.12+129.46</f>
        <v>4217.21</v>
      </c>
      <c r="F27" s="20">
        <f t="shared" si="0"/>
        <v>7893.45</v>
      </c>
      <c r="G27" s="20">
        <f>+H27</f>
        <v>5925.87</v>
      </c>
      <c r="H27" s="20">
        <f>+[1]BC!G849</f>
        <v>5925.87</v>
      </c>
      <c r="I27" s="20">
        <f t="shared" si="1"/>
        <v>1967.58</v>
      </c>
      <c r="J27" s="21"/>
    </row>
    <row r="28" spans="2:11" x14ac:dyDescent="0.3">
      <c r="B28" s="15" t="s">
        <v>33</v>
      </c>
      <c r="C28" s="16"/>
      <c r="D28" s="17">
        <f>SUM(D29:D37)</f>
        <v>678758.63</v>
      </c>
      <c r="E28" s="17">
        <f t="shared" ref="E28" si="3">SUM(E29:E37)</f>
        <v>14044342.239999998</v>
      </c>
      <c r="F28" s="17">
        <f t="shared" si="0"/>
        <v>14723100.869999999</v>
      </c>
      <c r="G28" s="17">
        <f t="shared" ref="G28:H28" si="4">SUM(G29:G37)</f>
        <v>10036060.270000001</v>
      </c>
      <c r="H28" s="17">
        <f t="shared" si="4"/>
        <v>10036060.270000001</v>
      </c>
      <c r="I28" s="17">
        <f t="shared" si="1"/>
        <v>4687040.5999999978</v>
      </c>
      <c r="J28" s="21"/>
      <c r="K28" s="22"/>
    </row>
    <row r="29" spans="2:11" x14ac:dyDescent="0.3">
      <c r="B29" s="18"/>
      <c r="C29" s="19" t="s">
        <v>34</v>
      </c>
      <c r="D29" s="20">
        <v>85045.07</v>
      </c>
      <c r="E29" s="20">
        <f>100000+50000+9315.94+100000</f>
        <v>259315.94</v>
      </c>
      <c r="F29" s="20">
        <f t="shared" si="0"/>
        <v>344361.01</v>
      </c>
      <c r="G29" s="20">
        <f t="shared" ref="G29:G37" si="5">+H29</f>
        <v>47742.44</v>
      </c>
      <c r="H29" s="20">
        <f>+[1]BC!G867</f>
        <v>47742.44</v>
      </c>
      <c r="I29" s="20">
        <f t="shared" si="1"/>
        <v>296618.57</v>
      </c>
      <c r="J29" s="21"/>
    </row>
    <row r="30" spans="2:11" x14ac:dyDescent="0.3">
      <c r="B30" s="18"/>
      <c r="C30" s="19" t="s">
        <v>35</v>
      </c>
      <c r="D30" s="20">
        <v>42644.43</v>
      </c>
      <c r="E30" s="20">
        <f>+G30-11580.09+200000+200000+500718.13</f>
        <v>1652746.0899999999</v>
      </c>
      <c r="F30" s="20">
        <f t="shared" si="0"/>
        <v>1695390.5199999998</v>
      </c>
      <c r="G30" s="20">
        <f t="shared" si="5"/>
        <v>763608.05</v>
      </c>
      <c r="H30" s="20">
        <f>+[1]BC!G885</f>
        <v>763608.05</v>
      </c>
      <c r="I30" s="20">
        <f>+F30-G30</f>
        <v>931782.46999999974</v>
      </c>
      <c r="J30" s="21"/>
    </row>
    <row r="31" spans="2:11" x14ac:dyDescent="0.3">
      <c r="B31" s="18"/>
      <c r="C31" s="19" t="s">
        <v>36</v>
      </c>
      <c r="D31" s="20">
        <v>55143.67</v>
      </c>
      <c r="E31" s="20">
        <f>+G31-11028.9+200000+1000000-78125.03</f>
        <v>5942114.8599999994</v>
      </c>
      <c r="F31" s="20">
        <f t="shared" si="0"/>
        <v>5997258.5299999993</v>
      </c>
      <c r="G31" s="20">
        <f t="shared" si="5"/>
        <v>4831268.79</v>
      </c>
      <c r="H31" s="20">
        <f>+[1]BC!G912</f>
        <v>4831268.79</v>
      </c>
      <c r="I31" s="20">
        <f t="shared" si="1"/>
        <v>1165989.7399999993</v>
      </c>
      <c r="J31" s="21"/>
    </row>
    <row r="32" spans="2:11" x14ac:dyDescent="0.3">
      <c r="B32" s="18"/>
      <c r="C32" s="19" t="s">
        <v>37</v>
      </c>
      <c r="D32" s="20">
        <v>44114.94</v>
      </c>
      <c r="E32" s="20">
        <f>+G32-11028.9+15000+20000</f>
        <v>84686.31</v>
      </c>
      <c r="F32" s="20">
        <f t="shared" si="0"/>
        <v>128801.25</v>
      </c>
      <c r="G32" s="20">
        <f t="shared" si="5"/>
        <v>60715.21</v>
      </c>
      <c r="H32" s="20">
        <f>+[1]BC!G940</f>
        <v>60715.21</v>
      </c>
      <c r="I32" s="20">
        <f t="shared" si="1"/>
        <v>68086.040000000008</v>
      </c>
      <c r="J32" s="21"/>
    </row>
    <row r="33" spans="2:10" x14ac:dyDescent="0.3">
      <c r="B33" s="18"/>
      <c r="C33" s="19" t="s">
        <v>38</v>
      </c>
      <c r="D33" s="20">
        <v>22057.47</v>
      </c>
      <c r="E33" s="20">
        <f>+G33-5513.79+50000+80000</f>
        <v>285778.86</v>
      </c>
      <c r="F33" s="20">
        <f t="shared" si="0"/>
        <v>307836.32999999996</v>
      </c>
      <c r="G33" s="20">
        <f t="shared" si="5"/>
        <v>161292.65</v>
      </c>
      <c r="H33" s="20">
        <f>+[1]BC!G955</f>
        <v>161292.65</v>
      </c>
      <c r="I33" s="20">
        <f t="shared" si="1"/>
        <v>146543.67999999996</v>
      </c>
      <c r="J33" s="21"/>
    </row>
    <row r="34" spans="2:10" x14ac:dyDescent="0.3">
      <c r="B34" s="18"/>
      <c r="C34" s="19" t="s">
        <v>39</v>
      </c>
      <c r="D34" s="20">
        <v>0</v>
      </c>
      <c r="E34" s="20">
        <v>0</v>
      </c>
      <c r="F34" s="20">
        <f t="shared" si="0"/>
        <v>0</v>
      </c>
      <c r="G34" s="20">
        <f t="shared" si="5"/>
        <v>13920</v>
      </c>
      <c r="H34" s="20">
        <f>+[1]BC!G971</f>
        <v>13920</v>
      </c>
      <c r="I34" s="20">
        <f t="shared" si="1"/>
        <v>-13920</v>
      </c>
      <c r="J34" s="21"/>
    </row>
    <row r="35" spans="2:10" x14ac:dyDescent="0.3">
      <c r="B35" s="18"/>
      <c r="C35" s="19" t="s">
        <v>40</v>
      </c>
      <c r="D35" s="20">
        <v>407695.53</v>
      </c>
      <c r="E35" s="20">
        <f>+G35-127805.57+285217-565107</f>
        <v>698375.48</v>
      </c>
      <c r="F35" s="20">
        <f t="shared" si="0"/>
        <v>1106071.01</v>
      </c>
      <c r="G35" s="20">
        <f t="shared" si="5"/>
        <v>1106071.05</v>
      </c>
      <c r="H35" s="20">
        <f>+[1]BC!G995</f>
        <v>1106071.05</v>
      </c>
      <c r="I35" s="20">
        <f t="shared" si="1"/>
        <v>-4.0000000037252903E-2</v>
      </c>
      <c r="J35" s="21"/>
    </row>
    <row r="36" spans="2:10" x14ac:dyDescent="0.3">
      <c r="B36" s="18"/>
      <c r="C36" s="19" t="s">
        <v>41</v>
      </c>
      <c r="D36" s="20">
        <v>22057.52</v>
      </c>
      <c r="E36" s="20">
        <f>+H36-22058+582940.62</f>
        <v>3568901.49</v>
      </c>
      <c r="F36" s="20">
        <f t="shared" si="0"/>
        <v>3590959.0100000002</v>
      </c>
      <c r="G36" s="20">
        <f t="shared" si="5"/>
        <v>3008018.87</v>
      </c>
      <c r="H36" s="20">
        <f>+[1]BC!G1014</f>
        <v>3008018.87</v>
      </c>
      <c r="I36" s="20">
        <f t="shared" si="1"/>
        <v>582940.14000000013</v>
      </c>
      <c r="J36" s="21"/>
    </row>
    <row r="37" spans="2:10" x14ac:dyDescent="0.3">
      <c r="B37" s="18"/>
      <c r="C37" s="19" t="s">
        <v>42</v>
      </c>
      <c r="D37" s="20">
        <v>0</v>
      </c>
      <c r="E37" s="20">
        <f>+G37+100000+1409000</f>
        <v>1552423.21</v>
      </c>
      <c r="F37" s="20">
        <f t="shared" si="0"/>
        <v>1552423.21</v>
      </c>
      <c r="G37" s="20">
        <f t="shared" si="5"/>
        <v>43423.21</v>
      </c>
      <c r="H37" s="20">
        <f>+[1]BC!G1029</f>
        <v>43423.21</v>
      </c>
      <c r="I37" s="20">
        <f t="shared" si="1"/>
        <v>1509000</v>
      </c>
      <c r="J37" s="21"/>
    </row>
    <row r="38" spans="2:10" x14ac:dyDescent="0.3">
      <c r="B38" s="15" t="s">
        <v>43</v>
      </c>
      <c r="C38" s="16"/>
      <c r="D38" s="17">
        <f>SUM(D39:D47)</f>
        <v>80000</v>
      </c>
      <c r="E38" s="17">
        <f>SUM(E39:E47)</f>
        <v>108397</v>
      </c>
      <c r="F38" s="17">
        <f t="shared" si="0"/>
        <v>188397</v>
      </c>
      <c r="G38" s="17">
        <f t="shared" ref="G38:H38" si="6">SUM(G39:G47)</f>
        <v>188396.56</v>
      </c>
      <c r="H38" s="17">
        <f t="shared" si="6"/>
        <v>188396.56</v>
      </c>
      <c r="I38" s="17">
        <f t="shared" si="1"/>
        <v>0.44000000000232831</v>
      </c>
      <c r="J38" s="21"/>
    </row>
    <row r="39" spans="2:10" x14ac:dyDescent="0.3">
      <c r="B39" s="18"/>
      <c r="C39" s="19" t="s">
        <v>44</v>
      </c>
      <c r="D39" s="20">
        <v>0</v>
      </c>
      <c r="E39" s="20">
        <v>0</v>
      </c>
      <c r="F39" s="20">
        <f t="shared" si="0"/>
        <v>0</v>
      </c>
      <c r="G39" s="20">
        <v>0</v>
      </c>
      <c r="H39" s="20">
        <f>+[1]BC!G1049</f>
        <v>0</v>
      </c>
      <c r="I39" s="20">
        <f t="shared" si="1"/>
        <v>0</v>
      </c>
      <c r="J39" s="21"/>
    </row>
    <row r="40" spans="2:10" x14ac:dyDescent="0.3">
      <c r="B40" s="18"/>
      <c r="C40" s="19" t="s">
        <v>45</v>
      </c>
      <c r="D40" s="20">
        <v>0</v>
      </c>
      <c r="E40" s="20">
        <v>0</v>
      </c>
      <c r="F40" s="20">
        <f t="shared" si="0"/>
        <v>0</v>
      </c>
      <c r="G40" s="20">
        <v>0</v>
      </c>
      <c r="H40" s="20">
        <f>+[1]BC!G1050</f>
        <v>0</v>
      </c>
      <c r="I40" s="20">
        <f t="shared" si="1"/>
        <v>0</v>
      </c>
      <c r="J40" s="21"/>
    </row>
    <row r="41" spans="2:10" x14ac:dyDescent="0.3">
      <c r="B41" s="18"/>
      <c r="C41" s="19" t="s">
        <v>46</v>
      </c>
      <c r="D41" s="20">
        <v>0</v>
      </c>
      <c r="E41" s="20">
        <v>0</v>
      </c>
      <c r="F41" s="20">
        <f t="shared" si="0"/>
        <v>0</v>
      </c>
      <c r="G41" s="20">
        <v>0</v>
      </c>
      <c r="H41" s="20">
        <f>+[1]BC!G1053</f>
        <v>0</v>
      </c>
      <c r="I41" s="20">
        <f t="shared" si="1"/>
        <v>0</v>
      </c>
      <c r="J41" s="21"/>
    </row>
    <row r="42" spans="2:10" x14ac:dyDescent="0.3">
      <c r="B42" s="18"/>
      <c r="C42" s="19" t="s">
        <v>47</v>
      </c>
      <c r="D42" s="20">
        <v>80000</v>
      </c>
      <c r="E42" s="20">
        <f>27000+5000+76397</f>
        <v>108397</v>
      </c>
      <c r="F42" s="20">
        <f t="shared" si="0"/>
        <v>188397</v>
      </c>
      <c r="G42" s="20">
        <f>+H42</f>
        <v>188396.56</v>
      </c>
      <c r="H42" s="20">
        <f>+[1]BC!G1067</f>
        <v>188396.56</v>
      </c>
      <c r="I42" s="20">
        <f t="shared" si="1"/>
        <v>0.44000000000232831</v>
      </c>
      <c r="J42" s="21"/>
    </row>
    <row r="43" spans="2:10" x14ac:dyDescent="0.3">
      <c r="B43" s="18"/>
      <c r="C43" s="19" t="s">
        <v>48</v>
      </c>
      <c r="D43" s="20">
        <v>0</v>
      </c>
      <c r="E43" s="20">
        <v>0</v>
      </c>
      <c r="F43" s="20">
        <f t="shared" si="0"/>
        <v>0</v>
      </c>
      <c r="G43" s="20">
        <v>0</v>
      </c>
      <c r="H43" s="20">
        <f>+[1]BC!G1084</f>
        <v>0</v>
      </c>
      <c r="I43" s="20">
        <f t="shared" si="1"/>
        <v>0</v>
      </c>
      <c r="J43" s="21"/>
    </row>
    <row r="44" spans="2:10" x14ac:dyDescent="0.3">
      <c r="B44" s="18"/>
      <c r="C44" s="19" t="s">
        <v>49</v>
      </c>
      <c r="D44" s="20">
        <v>0</v>
      </c>
      <c r="E44" s="20">
        <v>0</v>
      </c>
      <c r="F44" s="20">
        <f t="shared" si="0"/>
        <v>0</v>
      </c>
      <c r="G44" s="20">
        <v>0</v>
      </c>
      <c r="H44" s="20">
        <f>+[1]BC!G1091</f>
        <v>0</v>
      </c>
      <c r="I44" s="20">
        <f t="shared" si="1"/>
        <v>0</v>
      </c>
      <c r="J44" s="21"/>
    </row>
    <row r="45" spans="2:10" x14ac:dyDescent="0.3">
      <c r="B45" s="18"/>
      <c r="C45" s="19" t="s">
        <v>50</v>
      </c>
      <c r="D45" s="20">
        <v>0</v>
      </c>
      <c r="E45" s="20">
        <v>0</v>
      </c>
      <c r="F45" s="20">
        <f t="shared" si="0"/>
        <v>0</v>
      </c>
      <c r="G45" s="20">
        <v>0</v>
      </c>
      <c r="H45" s="20">
        <f>+[1]BC!G1092</f>
        <v>0</v>
      </c>
      <c r="I45" s="20">
        <f t="shared" si="1"/>
        <v>0</v>
      </c>
      <c r="J45" s="21"/>
    </row>
    <row r="46" spans="2:10" x14ac:dyDescent="0.3">
      <c r="B46" s="18"/>
      <c r="C46" s="19" t="s">
        <v>51</v>
      </c>
      <c r="D46" s="20">
        <v>0</v>
      </c>
      <c r="E46" s="20">
        <v>0</v>
      </c>
      <c r="F46" s="20">
        <f t="shared" si="0"/>
        <v>0</v>
      </c>
      <c r="G46" s="20">
        <v>0</v>
      </c>
      <c r="H46" s="20">
        <f>+[1]BC!G1093</f>
        <v>0</v>
      </c>
      <c r="I46" s="20">
        <f t="shared" si="1"/>
        <v>0</v>
      </c>
      <c r="J46" s="21"/>
    </row>
    <row r="47" spans="2:10" x14ac:dyDescent="0.3">
      <c r="B47" s="18"/>
      <c r="C47" s="19" t="s">
        <v>52</v>
      </c>
      <c r="D47" s="20">
        <v>0</v>
      </c>
      <c r="E47" s="20">
        <v>0</v>
      </c>
      <c r="F47" s="20">
        <f t="shared" si="0"/>
        <v>0</v>
      </c>
      <c r="G47" s="20">
        <v>0</v>
      </c>
      <c r="H47" s="20">
        <f>+[1]BC!G1098</f>
        <v>0</v>
      </c>
      <c r="I47" s="20">
        <f t="shared" si="1"/>
        <v>0</v>
      </c>
      <c r="J47" s="21"/>
    </row>
    <row r="48" spans="2:10" x14ac:dyDescent="0.3">
      <c r="B48" s="15" t="s">
        <v>53</v>
      </c>
      <c r="C48" s="16"/>
      <c r="D48" s="17">
        <f>SUM(D49:D57)</f>
        <v>0</v>
      </c>
      <c r="E48" s="17">
        <f>SUM(E49:E57)</f>
        <v>0</v>
      </c>
      <c r="F48" s="17">
        <f t="shared" si="0"/>
        <v>0</v>
      </c>
      <c r="G48" s="17">
        <f t="shared" ref="G48:H48" si="7">SUM(G49:G57)</f>
        <v>0</v>
      </c>
      <c r="H48" s="17">
        <f t="shared" si="7"/>
        <v>0</v>
      </c>
      <c r="I48" s="17">
        <f t="shared" si="1"/>
        <v>0</v>
      </c>
      <c r="J48" s="21"/>
    </row>
    <row r="49" spans="2:10" x14ac:dyDescent="0.3">
      <c r="B49" s="18"/>
      <c r="C49" s="19" t="s">
        <v>54</v>
      </c>
      <c r="D49" s="20">
        <v>0</v>
      </c>
      <c r="E49" s="20">
        <v>0</v>
      </c>
      <c r="F49" s="20">
        <f t="shared" si="0"/>
        <v>0</v>
      </c>
      <c r="G49" s="20">
        <v>0</v>
      </c>
      <c r="H49" s="20">
        <f>+G49</f>
        <v>0</v>
      </c>
      <c r="I49" s="20">
        <f t="shared" si="1"/>
        <v>0</v>
      </c>
      <c r="J49" s="21"/>
    </row>
    <row r="50" spans="2:10" x14ac:dyDescent="0.3">
      <c r="B50" s="18"/>
      <c r="C50" s="19" t="s">
        <v>55</v>
      </c>
      <c r="D50" s="20">
        <v>0</v>
      </c>
      <c r="E50" s="20">
        <v>0</v>
      </c>
      <c r="F50" s="20">
        <f t="shared" si="0"/>
        <v>0</v>
      </c>
      <c r="G50" s="20">
        <v>0</v>
      </c>
      <c r="H50" s="20">
        <f t="shared" ref="H50:H57" si="8">+G50</f>
        <v>0</v>
      </c>
      <c r="I50" s="20">
        <f t="shared" si="1"/>
        <v>0</v>
      </c>
      <c r="J50" s="21"/>
    </row>
    <row r="51" spans="2:10" x14ac:dyDescent="0.3">
      <c r="B51" s="18"/>
      <c r="C51" s="19" t="s">
        <v>56</v>
      </c>
      <c r="D51" s="20">
        <v>0</v>
      </c>
      <c r="E51" s="20">
        <v>0</v>
      </c>
      <c r="F51" s="20">
        <f t="shared" si="0"/>
        <v>0</v>
      </c>
      <c r="G51" s="20">
        <v>0</v>
      </c>
      <c r="H51" s="20">
        <f t="shared" si="8"/>
        <v>0</v>
      </c>
      <c r="I51" s="20">
        <f t="shared" si="1"/>
        <v>0</v>
      </c>
      <c r="J51" s="21"/>
    </row>
    <row r="52" spans="2:10" x14ac:dyDescent="0.3">
      <c r="B52" s="18"/>
      <c r="C52" s="19" t="s">
        <v>57</v>
      </c>
      <c r="D52" s="20">
        <v>0</v>
      </c>
      <c r="E52" s="20">
        <v>0</v>
      </c>
      <c r="F52" s="20">
        <f t="shared" si="0"/>
        <v>0</v>
      </c>
      <c r="G52" s="20">
        <v>0</v>
      </c>
      <c r="H52" s="20">
        <f t="shared" si="8"/>
        <v>0</v>
      </c>
      <c r="I52" s="20">
        <f t="shared" si="1"/>
        <v>0</v>
      </c>
      <c r="J52" s="21"/>
    </row>
    <row r="53" spans="2:10" x14ac:dyDescent="0.3">
      <c r="B53" s="18"/>
      <c r="C53" s="19" t="s">
        <v>58</v>
      </c>
      <c r="D53" s="20">
        <v>0</v>
      </c>
      <c r="E53" s="20">
        <v>0</v>
      </c>
      <c r="F53" s="20">
        <f t="shared" si="0"/>
        <v>0</v>
      </c>
      <c r="G53" s="20">
        <v>0</v>
      </c>
      <c r="H53" s="20">
        <f t="shared" si="8"/>
        <v>0</v>
      </c>
      <c r="I53" s="20">
        <f t="shared" si="1"/>
        <v>0</v>
      </c>
      <c r="J53" s="21"/>
    </row>
    <row r="54" spans="2:10" x14ac:dyDescent="0.3">
      <c r="B54" s="18"/>
      <c r="C54" s="19" t="s">
        <v>59</v>
      </c>
      <c r="D54" s="20">
        <v>0</v>
      </c>
      <c r="E54" s="20">
        <v>0</v>
      </c>
      <c r="F54" s="20">
        <f t="shared" si="0"/>
        <v>0</v>
      </c>
      <c r="G54" s="20">
        <v>0</v>
      </c>
      <c r="H54" s="20">
        <f t="shared" si="8"/>
        <v>0</v>
      </c>
      <c r="I54" s="20">
        <f t="shared" si="1"/>
        <v>0</v>
      </c>
    </row>
    <row r="55" spans="2:10" x14ac:dyDescent="0.3">
      <c r="B55" s="18"/>
      <c r="C55" s="19" t="s">
        <v>60</v>
      </c>
      <c r="D55" s="20">
        <v>0</v>
      </c>
      <c r="E55" s="20">
        <v>0</v>
      </c>
      <c r="F55" s="20">
        <f t="shared" si="0"/>
        <v>0</v>
      </c>
      <c r="G55" s="20">
        <v>0</v>
      </c>
      <c r="H55" s="20">
        <f t="shared" si="8"/>
        <v>0</v>
      </c>
      <c r="I55" s="20">
        <f t="shared" si="1"/>
        <v>0</v>
      </c>
    </row>
    <row r="56" spans="2:10" x14ac:dyDescent="0.3">
      <c r="B56" s="18"/>
      <c r="C56" s="19" t="s">
        <v>61</v>
      </c>
      <c r="D56" s="20">
        <v>0</v>
      </c>
      <c r="E56" s="20">
        <v>0</v>
      </c>
      <c r="F56" s="20">
        <f t="shared" si="0"/>
        <v>0</v>
      </c>
      <c r="G56" s="20">
        <v>0</v>
      </c>
      <c r="H56" s="20">
        <f t="shared" si="8"/>
        <v>0</v>
      </c>
      <c r="I56" s="20">
        <f t="shared" si="1"/>
        <v>0</v>
      </c>
    </row>
    <row r="57" spans="2:10" x14ac:dyDescent="0.3">
      <c r="B57" s="18"/>
      <c r="C57" s="19" t="s">
        <v>62</v>
      </c>
      <c r="D57" s="20">
        <v>0</v>
      </c>
      <c r="E57" s="20">
        <v>0</v>
      </c>
      <c r="F57" s="20">
        <f t="shared" si="0"/>
        <v>0</v>
      </c>
      <c r="G57" s="20">
        <v>0</v>
      </c>
      <c r="H57" s="20">
        <f t="shared" si="8"/>
        <v>0</v>
      </c>
      <c r="I57" s="20">
        <f t="shared" si="1"/>
        <v>0</v>
      </c>
    </row>
    <row r="58" spans="2:10" x14ac:dyDescent="0.3">
      <c r="B58" s="15" t="s">
        <v>63</v>
      </c>
      <c r="C58" s="16"/>
      <c r="D58" s="17">
        <f>SUM(D59:D61)</f>
        <v>0</v>
      </c>
      <c r="E58" s="17">
        <f>SUM(E59:E61)</f>
        <v>0</v>
      </c>
      <c r="F58" s="17">
        <f t="shared" si="0"/>
        <v>0</v>
      </c>
      <c r="G58" s="17">
        <f t="shared" ref="G58:H58" si="9">SUM(G59:G61)</f>
        <v>0</v>
      </c>
      <c r="H58" s="17">
        <f t="shared" si="9"/>
        <v>0</v>
      </c>
      <c r="I58" s="17">
        <f t="shared" si="1"/>
        <v>0</v>
      </c>
    </row>
    <row r="59" spans="2:10" x14ac:dyDescent="0.3">
      <c r="B59" s="18"/>
      <c r="C59" s="19" t="s">
        <v>64</v>
      </c>
      <c r="D59" s="20">
        <v>0</v>
      </c>
      <c r="E59" s="20">
        <v>0</v>
      </c>
      <c r="F59" s="20">
        <f t="shared" si="0"/>
        <v>0</v>
      </c>
      <c r="G59" s="20">
        <v>0</v>
      </c>
      <c r="H59" s="20">
        <f>+G59</f>
        <v>0</v>
      </c>
      <c r="I59" s="20">
        <f t="shared" si="1"/>
        <v>0</v>
      </c>
    </row>
    <row r="60" spans="2:10" x14ac:dyDescent="0.3">
      <c r="B60" s="18"/>
      <c r="C60" s="19" t="s">
        <v>65</v>
      </c>
      <c r="D60" s="20">
        <v>0</v>
      </c>
      <c r="E60" s="20">
        <v>0</v>
      </c>
      <c r="F60" s="20">
        <f t="shared" si="0"/>
        <v>0</v>
      </c>
      <c r="G60" s="20">
        <v>0</v>
      </c>
      <c r="H60" s="20">
        <f t="shared" ref="H60:H61" si="10">+G60</f>
        <v>0</v>
      </c>
      <c r="I60" s="20">
        <f t="shared" si="1"/>
        <v>0</v>
      </c>
    </row>
    <row r="61" spans="2:10" x14ac:dyDescent="0.3">
      <c r="B61" s="18"/>
      <c r="C61" s="19" t="s">
        <v>66</v>
      </c>
      <c r="D61" s="20">
        <v>0</v>
      </c>
      <c r="E61" s="20">
        <v>0</v>
      </c>
      <c r="F61" s="20">
        <f t="shared" si="0"/>
        <v>0</v>
      </c>
      <c r="G61" s="20">
        <v>0</v>
      </c>
      <c r="H61" s="20">
        <f t="shared" si="10"/>
        <v>0</v>
      </c>
      <c r="I61" s="20">
        <f t="shared" si="1"/>
        <v>0</v>
      </c>
    </row>
    <row r="62" spans="2:10" x14ac:dyDescent="0.3">
      <c r="B62" s="15" t="s">
        <v>67</v>
      </c>
      <c r="C62" s="16"/>
      <c r="D62" s="17">
        <f>SUM(D63:D69)</f>
        <v>0</v>
      </c>
      <c r="E62" s="17">
        <f>SUM(E63:E69)</f>
        <v>0</v>
      </c>
      <c r="F62" s="17">
        <f t="shared" si="0"/>
        <v>0</v>
      </c>
      <c r="G62" s="17">
        <f t="shared" ref="G62:H62" si="11">SUM(G63:G69)</f>
        <v>0</v>
      </c>
      <c r="H62" s="17">
        <f t="shared" si="11"/>
        <v>0</v>
      </c>
      <c r="I62" s="17">
        <f t="shared" si="1"/>
        <v>0</v>
      </c>
    </row>
    <row r="63" spans="2:10" x14ac:dyDescent="0.3">
      <c r="B63" s="18"/>
      <c r="C63" s="19" t="s">
        <v>68</v>
      </c>
      <c r="D63" s="20">
        <v>0</v>
      </c>
      <c r="E63" s="20">
        <v>0</v>
      </c>
      <c r="F63" s="20">
        <f t="shared" si="0"/>
        <v>0</v>
      </c>
      <c r="G63" s="20">
        <v>0</v>
      </c>
      <c r="H63" s="20">
        <f>+G63</f>
        <v>0</v>
      </c>
      <c r="I63" s="20">
        <f t="shared" si="1"/>
        <v>0</v>
      </c>
    </row>
    <row r="64" spans="2:10" x14ac:dyDescent="0.3">
      <c r="B64" s="18"/>
      <c r="C64" s="19" t="s">
        <v>69</v>
      </c>
      <c r="D64" s="20">
        <v>0</v>
      </c>
      <c r="E64" s="20">
        <v>0</v>
      </c>
      <c r="F64" s="20">
        <f t="shared" si="0"/>
        <v>0</v>
      </c>
      <c r="G64" s="20">
        <v>0</v>
      </c>
      <c r="H64" s="20">
        <f t="shared" ref="H64:H68" si="12">+G64</f>
        <v>0</v>
      </c>
      <c r="I64" s="20">
        <f t="shared" si="1"/>
        <v>0</v>
      </c>
    </row>
    <row r="65" spans="2:9" x14ac:dyDescent="0.3">
      <c r="B65" s="18"/>
      <c r="C65" s="19" t="s">
        <v>70</v>
      </c>
      <c r="D65" s="20">
        <v>0</v>
      </c>
      <c r="E65" s="20">
        <v>0</v>
      </c>
      <c r="F65" s="20">
        <f t="shared" si="0"/>
        <v>0</v>
      </c>
      <c r="G65" s="20">
        <v>0</v>
      </c>
      <c r="H65" s="20">
        <f t="shared" si="12"/>
        <v>0</v>
      </c>
      <c r="I65" s="20">
        <f t="shared" si="1"/>
        <v>0</v>
      </c>
    </row>
    <row r="66" spans="2:9" x14ac:dyDescent="0.3">
      <c r="B66" s="18"/>
      <c r="C66" s="19" t="s">
        <v>71</v>
      </c>
      <c r="D66" s="20">
        <v>0</v>
      </c>
      <c r="E66" s="20">
        <v>0</v>
      </c>
      <c r="F66" s="20">
        <f t="shared" si="0"/>
        <v>0</v>
      </c>
      <c r="G66" s="20">
        <v>0</v>
      </c>
      <c r="H66" s="20">
        <f t="shared" si="12"/>
        <v>0</v>
      </c>
      <c r="I66" s="20">
        <f t="shared" si="1"/>
        <v>0</v>
      </c>
    </row>
    <row r="67" spans="2:9" x14ac:dyDescent="0.3">
      <c r="B67" s="18"/>
      <c r="C67" s="19" t="s">
        <v>72</v>
      </c>
      <c r="D67" s="20">
        <v>0</v>
      </c>
      <c r="E67" s="20">
        <v>0</v>
      </c>
      <c r="F67" s="20">
        <f t="shared" si="0"/>
        <v>0</v>
      </c>
      <c r="G67" s="20">
        <v>0</v>
      </c>
      <c r="H67" s="20">
        <f t="shared" si="12"/>
        <v>0</v>
      </c>
      <c r="I67" s="20">
        <f t="shared" si="1"/>
        <v>0</v>
      </c>
    </row>
    <row r="68" spans="2:9" x14ac:dyDescent="0.3">
      <c r="B68" s="18"/>
      <c r="C68" s="19" t="s">
        <v>73</v>
      </c>
      <c r="D68" s="20">
        <v>0</v>
      </c>
      <c r="E68" s="20">
        <v>0</v>
      </c>
      <c r="F68" s="20">
        <f t="shared" si="0"/>
        <v>0</v>
      </c>
      <c r="G68" s="20">
        <v>0</v>
      </c>
      <c r="H68" s="20">
        <f t="shared" si="12"/>
        <v>0</v>
      </c>
      <c r="I68" s="20">
        <f t="shared" si="1"/>
        <v>0</v>
      </c>
    </row>
    <row r="69" spans="2:9" x14ac:dyDescent="0.3">
      <c r="B69" s="18"/>
      <c r="C69" s="19" t="s">
        <v>74</v>
      </c>
      <c r="D69" s="20">
        <v>0</v>
      </c>
      <c r="E69" s="20">
        <v>0</v>
      </c>
      <c r="F69" s="20">
        <f t="shared" si="0"/>
        <v>0</v>
      </c>
      <c r="G69" s="20">
        <v>0</v>
      </c>
      <c r="H69" s="20">
        <f>+G69</f>
        <v>0</v>
      </c>
      <c r="I69" s="20">
        <f t="shared" si="1"/>
        <v>0</v>
      </c>
    </row>
    <row r="70" spans="2:9" x14ac:dyDescent="0.3">
      <c r="B70" s="23" t="s">
        <v>75</v>
      </c>
      <c r="C70" s="24"/>
      <c r="D70" s="17">
        <f>SUM(D71:D73)</f>
        <v>0</v>
      </c>
      <c r="E70" s="17">
        <f>SUM(E71:E73)</f>
        <v>21096593.940000001</v>
      </c>
      <c r="F70" s="17">
        <f t="shared" si="0"/>
        <v>21096593.940000001</v>
      </c>
      <c r="G70" s="17">
        <f t="shared" ref="G70:H70" si="13">SUM(G71:G73)</f>
        <v>7018346.6900000004</v>
      </c>
      <c r="H70" s="17">
        <f t="shared" si="13"/>
        <v>7018346.6900000004</v>
      </c>
      <c r="I70" s="17">
        <f t="shared" si="1"/>
        <v>14078247.25</v>
      </c>
    </row>
    <row r="71" spans="2:9" x14ac:dyDescent="0.3">
      <c r="B71" s="18"/>
      <c r="C71" s="19" t="s">
        <v>76</v>
      </c>
      <c r="D71" s="20">
        <v>0</v>
      </c>
      <c r="E71" s="20">
        <v>0</v>
      </c>
      <c r="F71" s="20">
        <f t="shared" si="0"/>
        <v>0</v>
      </c>
      <c r="G71" s="20">
        <v>0</v>
      </c>
      <c r="H71" s="20">
        <f>+[1]BC!G1100</f>
        <v>0</v>
      </c>
      <c r="I71" s="20">
        <f t="shared" si="1"/>
        <v>0</v>
      </c>
    </row>
    <row r="72" spans="2:9" x14ac:dyDescent="0.3">
      <c r="B72" s="18"/>
      <c r="C72" s="19" t="s">
        <v>77</v>
      </c>
      <c r="D72" s="20">
        <v>0</v>
      </c>
      <c r="E72" s="20">
        <v>0</v>
      </c>
      <c r="F72" s="20">
        <f t="shared" si="0"/>
        <v>0</v>
      </c>
      <c r="G72" s="20">
        <v>0</v>
      </c>
      <c r="H72" s="20">
        <f>+[1]BC!G1101</f>
        <v>0</v>
      </c>
      <c r="I72" s="20">
        <f t="shared" si="1"/>
        <v>0</v>
      </c>
    </row>
    <row r="73" spans="2:9" x14ac:dyDescent="0.3">
      <c r="B73" s="18"/>
      <c r="C73" s="19" t="s">
        <v>78</v>
      </c>
      <c r="D73" s="20">
        <v>0</v>
      </c>
      <c r="E73" s="20">
        <v>21096593.940000001</v>
      </c>
      <c r="F73" s="20">
        <f t="shared" si="0"/>
        <v>21096593.940000001</v>
      </c>
      <c r="G73" s="20">
        <f>+H73</f>
        <v>7018346.6900000004</v>
      </c>
      <c r="H73" s="20">
        <f>+[1]BC!G1102</f>
        <v>7018346.6900000004</v>
      </c>
      <c r="I73" s="20">
        <f t="shared" si="1"/>
        <v>14078247.25</v>
      </c>
    </row>
    <row r="74" spans="2:9" x14ac:dyDescent="0.3">
      <c r="B74" s="15" t="s">
        <v>79</v>
      </c>
      <c r="C74" s="16"/>
      <c r="D74" s="17">
        <f>SUM(D75:D83)</f>
        <v>0</v>
      </c>
      <c r="E74" s="17">
        <f>SUM(E75:E84)</f>
        <v>870110.02</v>
      </c>
      <c r="F74" s="17">
        <f>+D74+E74</f>
        <v>870110.02</v>
      </c>
      <c r="G74" s="17">
        <f>SUM(G75:G84)</f>
        <v>870110.02</v>
      </c>
      <c r="H74" s="17">
        <f>SUM(H75:H84)</f>
        <v>870110.02</v>
      </c>
      <c r="I74" s="17">
        <f t="shared" si="1"/>
        <v>0</v>
      </c>
    </row>
    <row r="75" spans="2:9" x14ac:dyDescent="0.3">
      <c r="B75" s="18"/>
      <c r="C75" s="19" t="s">
        <v>54</v>
      </c>
      <c r="D75" s="20">
        <v>0</v>
      </c>
      <c r="E75" s="20">
        <f>+H75</f>
        <v>162356.88</v>
      </c>
      <c r="F75" s="20">
        <f t="shared" ref="F75:F84" si="14">+D75+E75</f>
        <v>162356.88</v>
      </c>
      <c r="G75" s="20">
        <f>+H75</f>
        <v>162356.88</v>
      </c>
      <c r="H75" s="20">
        <f>+[1]BC!G1112</f>
        <v>162356.88</v>
      </c>
      <c r="I75" s="20">
        <f t="shared" si="1"/>
        <v>0</v>
      </c>
    </row>
    <row r="76" spans="2:9" x14ac:dyDescent="0.3">
      <c r="B76" s="18"/>
      <c r="C76" s="19" t="s">
        <v>55</v>
      </c>
      <c r="D76" s="20">
        <v>0</v>
      </c>
      <c r="E76" s="20">
        <f>+H76</f>
        <v>228840.84</v>
      </c>
      <c r="F76" s="20">
        <f t="shared" si="14"/>
        <v>228840.84</v>
      </c>
      <c r="G76" s="20">
        <f>+H76</f>
        <v>228840.84</v>
      </c>
      <c r="H76" s="20">
        <f>+[1]BC!G1119</f>
        <v>228840.84</v>
      </c>
      <c r="I76" s="20">
        <f t="shared" si="1"/>
        <v>0</v>
      </c>
    </row>
    <row r="77" spans="2:9" x14ac:dyDescent="0.3">
      <c r="B77" s="18"/>
      <c r="C77" s="19" t="s">
        <v>56</v>
      </c>
      <c r="D77" s="20">
        <v>0</v>
      </c>
      <c r="E77" s="20">
        <v>0</v>
      </c>
      <c r="F77" s="20">
        <f t="shared" si="14"/>
        <v>0</v>
      </c>
      <c r="G77" s="20">
        <v>0</v>
      </c>
      <c r="H77" s="20">
        <f>+[1]BC!G1124</f>
        <v>0</v>
      </c>
      <c r="I77" s="20">
        <f t="shared" si="1"/>
        <v>0</v>
      </c>
    </row>
    <row r="78" spans="2:9" x14ac:dyDescent="0.3">
      <c r="B78" s="18"/>
      <c r="C78" s="19" t="s">
        <v>57</v>
      </c>
      <c r="D78" s="20">
        <v>0</v>
      </c>
      <c r="E78" s="20">
        <f>+H78</f>
        <v>420549.57</v>
      </c>
      <c r="F78" s="20">
        <f t="shared" si="14"/>
        <v>420549.57</v>
      </c>
      <c r="G78" s="20">
        <f>+H78</f>
        <v>420549.57</v>
      </c>
      <c r="H78" s="20">
        <f>+[1]BC!G1125</f>
        <v>420549.57</v>
      </c>
      <c r="I78" s="20">
        <f t="shared" si="1"/>
        <v>0</v>
      </c>
    </row>
    <row r="79" spans="2:9" x14ac:dyDescent="0.3">
      <c r="B79" s="18"/>
      <c r="C79" s="19" t="s">
        <v>58</v>
      </c>
      <c r="D79" s="20">
        <v>0</v>
      </c>
      <c r="E79" s="20">
        <v>0</v>
      </c>
      <c r="F79" s="20">
        <f t="shared" si="14"/>
        <v>0</v>
      </c>
      <c r="G79" s="20">
        <v>0</v>
      </c>
      <c r="H79" s="20">
        <f>+[1]BC!G1129</f>
        <v>0</v>
      </c>
      <c r="I79" s="20">
        <f t="shared" si="1"/>
        <v>0</v>
      </c>
    </row>
    <row r="80" spans="2:9" x14ac:dyDescent="0.3">
      <c r="B80" s="18"/>
      <c r="C80" s="19" t="s">
        <v>59</v>
      </c>
      <c r="D80" s="20">
        <v>0</v>
      </c>
      <c r="E80" s="20">
        <f>+H80</f>
        <v>23433.14</v>
      </c>
      <c r="F80" s="20">
        <f t="shared" si="14"/>
        <v>23433.14</v>
      </c>
      <c r="G80" s="20">
        <f>+H80</f>
        <v>23433.14</v>
      </c>
      <c r="H80" s="20">
        <f>+[1]BC!G1130</f>
        <v>23433.14</v>
      </c>
      <c r="I80" s="20">
        <f t="shared" si="1"/>
        <v>0</v>
      </c>
    </row>
    <row r="81" spans="1:12" x14ac:dyDescent="0.3">
      <c r="B81" s="18"/>
      <c r="C81" s="19" t="s">
        <v>60</v>
      </c>
      <c r="D81" s="20">
        <v>0</v>
      </c>
      <c r="E81" s="20">
        <v>0</v>
      </c>
      <c r="F81" s="20">
        <f t="shared" si="14"/>
        <v>0</v>
      </c>
      <c r="G81" s="20">
        <v>0</v>
      </c>
      <c r="H81" s="20">
        <v>0</v>
      </c>
      <c r="I81" s="20">
        <f t="shared" si="1"/>
        <v>0</v>
      </c>
    </row>
    <row r="82" spans="1:12" x14ac:dyDescent="0.3">
      <c r="B82" s="18"/>
      <c r="C82" s="19" t="s">
        <v>61</v>
      </c>
      <c r="D82" s="20">
        <v>0</v>
      </c>
      <c r="E82" s="20">
        <v>0</v>
      </c>
      <c r="F82" s="20">
        <f t="shared" si="14"/>
        <v>0</v>
      </c>
      <c r="G82" s="20">
        <v>0</v>
      </c>
      <c r="H82" s="20">
        <f t="shared" ref="H82:H92" si="15">+G82</f>
        <v>0</v>
      </c>
      <c r="I82" s="20">
        <f t="shared" si="1"/>
        <v>0</v>
      </c>
    </row>
    <row r="83" spans="1:12" x14ac:dyDescent="0.3">
      <c r="B83" s="18"/>
      <c r="C83" s="19" t="s">
        <v>62</v>
      </c>
      <c r="D83" s="20">
        <v>0</v>
      </c>
      <c r="E83" s="20">
        <f>+H83</f>
        <v>1012.45</v>
      </c>
      <c r="F83" s="20">
        <f t="shared" si="14"/>
        <v>1012.45</v>
      </c>
      <c r="G83" s="20">
        <f>+H83</f>
        <v>1012.45</v>
      </c>
      <c r="H83" s="20">
        <f>+[1]BC!G1140</f>
        <v>1012.45</v>
      </c>
      <c r="I83" s="20">
        <f t="shared" si="1"/>
        <v>0</v>
      </c>
    </row>
    <row r="84" spans="1:12" x14ac:dyDescent="0.3">
      <c r="B84" s="18"/>
      <c r="C84" s="19" t="s">
        <v>80</v>
      </c>
      <c r="D84" s="20">
        <v>0</v>
      </c>
      <c r="E84" s="20">
        <f>+H84</f>
        <v>33917.14</v>
      </c>
      <c r="F84" s="20">
        <f t="shared" si="14"/>
        <v>33917.14</v>
      </c>
      <c r="G84" s="20">
        <f>+H84</f>
        <v>33917.14</v>
      </c>
      <c r="H84" s="20">
        <f>+[1]BC!G1152</f>
        <v>33917.14</v>
      </c>
      <c r="I84" s="20">
        <f t="shared" si="1"/>
        <v>0</v>
      </c>
    </row>
    <row r="85" spans="1:12" x14ac:dyDescent="0.3">
      <c r="B85" s="15" t="s">
        <v>81</v>
      </c>
      <c r="C85" s="16"/>
      <c r="D85" s="17">
        <f>SUM(D86:D92)</f>
        <v>0</v>
      </c>
      <c r="E85" s="17">
        <f t="shared" ref="E85" si="16">SUM(E86:E92)</f>
        <v>0</v>
      </c>
      <c r="F85" s="17">
        <f t="shared" si="0"/>
        <v>0</v>
      </c>
      <c r="G85" s="17">
        <f t="shared" ref="G85:H85" si="17">SUM(G86:G92)</f>
        <v>0</v>
      </c>
      <c r="H85" s="17">
        <f t="shared" si="17"/>
        <v>0</v>
      </c>
      <c r="I85" s="17">
        <f t="shared" si="1"/>
        <v>0</v>
      </c>
    </row>
    <row r="86" spans="1:12" x14ac:dyDescent="0.3">
      <c r="B86" s="18"/>
      <c r="C86" s="19" t="s">
        <v>82</v>
      </c>
      <c r="D86" s="20">
        <v>0</v>
      </c>
      <c r="E86" s="20">
        <v>0</v>
      </c>
      <c r="F86" s="20">
        <f t="shared" ref="F86:F92" si="18">+D86+E86</f>
        <v>0</v>
      </c>
      <c r="G86" s="20">
        <v>0</v>
      </c>
      <c r="H86" s="20">
        <f t="shared" si="15"/>
        <v>0</v>
      </c>
      <c r="I86" s="20">
        <f t="shared" ref="I86:I92" si="19">+F86-G86</f>
        <v>0</v>
      </c>
    </row>
    <row r="87" spans="1:12" x14ac:dyDescent="0.3">
      <c r="B87" s="18"/>
      <c r="C87" s="19" t="s">
        <v>83</v>
      </c>
      <c r="D87" s="20">
        <v>0</v>
      </c>
      <c r="E87" s="20">
        <v>0</v>
      </c>
      <c r="F87" s="20">
        <f t="shared" si="18"/>
        <v>0</v>
      </c>
      <c r="G87" s="20">
        <v>0</v>
      </c>
      <c r="H87" s="20">
        <f t="shared" si="15"/>
        <v>0</v>
      </c>
      <c r="I87" s="20">
        <f t="shared" si="19"/>
        <v>0</v>
      </c>
    </row>
    <row r="88" spans="1:12" x14ac:dyDescent="0.3">
      <c r="B88" s="18"/>
      <c r="C88" s="19" t="s">
        <v>84</v>
      </c>
      <c r="D88" s="20">
        <v>0</v>
      </c>
      <c r="E88" s="20">
        <v>0</v>
      </c>
      <c r="F88" s="20">
        <f t="shared" si="18"/>
        <v>0</v>
      </c>
      <c r="G88" s="20">
        <v>0</v>
      </c>
      <c r="H88" s="20">
        <f t="shared" si="15"/>
        <v>0</v>
      </c>
      <c r="I88" s="20">
        <f t="shared" si="19"/>
        <v>0</v>
      </c>
    </row>
    <row r="89" spans="1:12" x14ac:dyDescent="0.3">
      <c r="B89" s="18"/>
      <c r="C89" s="19" t="s">
        <v>85</v>
      </c>
      <c r="D89" s="20">
        <v>0</v>
      </c>
      <c r="E89" s="20">
        <v>0</v>
      </c>
      <c r="F89" s="20">
        <f t="shared" si="18"/>
        <v>0</v>
      </c>
      <c r="G89" s="20">
        <v>0</v>
      </c>
      <c r="H89" s="20">
        <f t="shared" si="15"/>
        <v>0</v>
      </c>
      <c r="I89" s="20">
        <f t="shared" si="19"/>
        <v>0</v>
      </c>
    </row>
    <row r="90" spans="1:12" x14ac:dyDescent="0.3">
      <c r="B90" s="18"/>
      <c r="C90" s="19" t="s">
        <v>86</v>
      </c>
      <c r="D90" s="20">
        <v>0</v>
      </c>
      <c r="E90" s="20">
        <v>0</v>
      </c>
      <c r="F90" s="20">
        <f t="shared" si="18"/>
        <v>0</v>
      </c>
      <c r="G90" s="20">
        <v>0</v>
      </c>
      <c r="H90" s="20">
        <f t="shared" si="15"/>
        <v>0</v>
      </c>
      <c r="I90" s="20">
        <f t="shared" si="19"/>
        <v>0</v>
      </c>
    </row>
    <row r="91" spans="1:12" x14ac:dyDescent="0.3">
      <c r="B91" s="18"/>
      <c r="C91" s="19" t="s">
        <v>87</v>
      </c>
      <c r="D91" s="20">
        <v>0</v>
      </c>
      <c r="E91" s="20">
        <v>0</v>
      </c>
      <c r="F91" s="20">
        <f t="shared" si="18"/>
        <v>0</v>
      </c>
      <c r="G91" s="20">
        <v>0</v>
      </c>
      <c r="H91" s="20">
        <f t="shared" si="15"/>
        <v>0</v>
      </c>
      <c r="I91" s="20">
        <f t="shared" si="19"/>
        <v>0</v>
      </c>
    </row>
    <row r="92" spans="1:12" x14ac:dyDescent="0.3">
      <c r="B92" s="18"/>
      <c r="C92" s="19" t="s">
        <v>88</v>
      </c>
      <c r="D92" s="25">
        <v>0</v>
      </c>
      <c r="E92" s="20">
        <v>0</v>
      </c>
      <c r="F92" s="20">
        <f t="shared" si="18"/>
        <v>0</v>
      </c>
      <c r="G92" s="20">
        <v>0</v>
      </c>
      <c r="H92" s="20">
        <f t="shared" si="15"/>
        <v>0</v>
      </c>
      <c r="I92" s="20">
        <f t="shared" si="19"/>
        <v>0</v>
      </c>
    </row>
    <row r="93" spans="1:12" s="30" customFormat="1" x14ac:dyDescent="0.3">
      <c r="A93" s="26"/>
      <c r="B93" s="27"/>
      <c r="C93" s="28" t="s">
        <v>89</v>
      </c>
      <c r="D93" s="29">
        <f>+D10+D18+D28+D38+D48+D58+D62+D70+D85+D74</f>
        <v>6674171.7800000003</v>
      </c>
      <c r="E93" s="29">
        <f>+E10+E18+E28+E38+E48+E58+E62+E70+E85+E74-0.17</f>
        <v>36859728.219999999</v>
      </c>
      <c r="F93" s="29">
        <f>+F10+F18+F28+F38+F48+F58+F62+F70+F85+F74-0.17</f>
        <v>43533900.000000007</v>
      </c>
      <c r="G93" s="29">
        <f>+G10+G18+G28+G38+G48+G58+G62+G70+G85+G74</f>
        <v>22348289.830000002</v>
      </c>
      <c r="H93" s="29">
        <f>+H10+H18+H28+H38+H48+H58+H62+H70+H85+H74</f>
        <v>22348289.830000002</v>
      </c>
      <c r="I93" s="29">
        <f>+I10+I18+I28+I38+I48+I58+I62+I70+I85-0.17</f>
        <v>21185610.169999994</v>
      </c>
      <c r="J93" s="26"/>
    </row>
    <row r="95" spans="1:12" ht="15.6" x14ac:dyDescent="0.3">
      <c r="D95" s="32" t="str">
        <f>IF([1]CAdmon!D22=[1]COG!D93," ","ERROR")</f>
        <v xml:space="preserve"> </v>
      </c>
      <c r="E95" s="32" t="str">
        <f>IF([1]CAdmon!E22=[1]COG!E93," ","ERROR")</f>
        <v xml:space="preserve"> </v>
      </c>
      <c r="F95" s="32" t="str">
        <f>IF([1]CAdmon!F22=[1]COG!F93," ","ERROR")</f>
        <v xml:space="preserve"> </v>
      </c>
      <c r="G95" s="32" t="str">
        <f>IF([1]CAdmon!G22=[1]COG!G93," ","ERROR")</f>
        <v xml:space="preserve"> </v>
      </c>
      <c r="H95" s="32" t="str">
        <f>IF([1]CAdmon!H22=[1]COG!H93," ","ERROR")</f>
        <v xml:space="preserve"> </v>
      </c>
      <c r="I95" s="32" t="str">
        <f>IF([1]CAdmon!I22=[1]COG!I93," ","ERROR")</f>
        <v xml:space="preserve"> </v>
      </c>
      <c r="L95" s="22"/>
    </row>
    <row r="97" spans="5:9" x14ac:dyDescent="0.3">
      <c r="E97" s="33"/>
      <c r="F97" s="33"/>
      <c r="G97" s="34"/>
      <c r="H97" s="33"/>
      <c r="I97" s="34"/>
    </row>
    <row r="98" spans="5:9" x14ac:dyDescent="0.3">
      <c r="E98" s="34"/>
    </row>
  </sheetData>
  <mergeCells count="18">
    <mergeCell ref="B62:C62"/>
    <mergeCell ref="B70:C70"/>
    <mergeCell ref="B74:C74"/>
    <mergeCell ref="B85:C85"/>
    <mergeCell ref="B10:C10"/>
    <mergeCell ref="B18:C18"/>
    <mergeCell ref="B28:C28"/>
    <mergeCell ref="B38:C38"/>
    <mergeCell ref="B48:C48"/>
    <mergeCell ref="B58:C58"/>
    <mergeCell ref="B1:I1"/>
    <mergeCell ref="B2:I2"/>
    <mergeCell ref="B3:I3"/>
    <mergeCell ref="B4:I4"/>
    <mergeCell ref="B5:I5"/>
    <mergeCell ref="B7:C9"/>
    <mergeCell ref="D7:H7"/>
    <mergeCell ref="I7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2020-04-15T20:32:59Z</dcterms:created>
  <dcterms:modified xsi:type="dcterms:W3CDTF">2020-04-15T20:33:03Z</dcterms:modified>
</cp:coreProperties>
</file>